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elu\Desktop\Anrtenna\"/>
    </mc:Choice>
  </mc:AlternateContent>
  <xr:revisionPtr revIDLastSave="0" documentId="13_ncr:1_{E85D422A-A50B-4EED-BFE5-0531731940E3}" xr6:coauthVersionLast="45" xr6:coauthVersionMax="45" xr10:uidLastSave="{00000000-0000-0000-0000-000000000000}"/>
  <bookViews>
    <workbookView xWindow="6945" yWindow="855" windowWidth="17250" windowHeight="14745" xr2:uid="{FCB57AD4-881B-4FE2-BBFB-E6918DB10D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5" i="1" l="1"/>
  <c r="L115" i="1" s="1"/>
  <c r="L100" i="1"/>
  <c r="E100" i="1" l="1"/>
  <c r="G100" i="1" s="1"/>
  <c r="I100" i="1" l="1"/>
  <c r="E102" i="1"/>
  <c r="I109" i="1"/>
  <c r="L109" i="1" s="1"/>
  <c r="I108" i="1" l="1"/>
  <c r="E106" i="1"/>
  <c r="E113" i="1" s="1"/>
  <c r="I117" i="1"/>
  <c r="M117" i="1" l="1"/>
  <c r="L108" i="1"/>
  <c r="E112" i="1"/>
  <c r="E115" i="1" l="1"/>
  <c r="E117" i="1" s="1"/>
  <c r="L116" i="1"/>
  <c r="M119" i="1" s="1"/>
  <c r="M120" i="1" s="1"/>
</calcChain>
</file>

<file path=xl/sharedStrings.xml><?xml version="1.0" encoding="utf-8"?>
<sst xmlns="http://schemas.openxmlformats.org/spreadsheetml/2006/main" count="76" uniqueCount="66">
  <si>
    <t>How to shorten a Dipole Antenna</t>
  </si>
  <si>
    <t>Half Wave  = 180 degrees</t>
  </si>
  <si>
    <t>Quarter Wave = 90 degrees</t>
  </si>
  <si>
    <t>Section B is  the antenna section to be shortened by using an inductor.</t>
  </si>
  <si>
    <t>The -j X1 and -jX2 represent capacitance for the section being shortened.   In order to do this an inductor is made which cancels the capacitance for the section B.</t>
  </si>
  <si>
    <t>Two formulas are used for determining the inductor value:</t>
  </si>
  <si>
    <t xml:space="preserve"> </t>
  </si>
  <si>
    <t>X = -jZo Co-tangent(Beta)</t>
  </si>
  <si>
    <t xml:space="preserve">or </t>
  </si>
  <si>
    <t>x= -j*Zo*cot(Beta)</t>
  </si>
  <si>
    <t>Zo = 138 * log(4*h/d)</t>
  </si>
  <si>
    <t>h is the height of the antenna above ground in meters.</t>
  </si>
  <si>
    <t>d is the wire diameter used to make the inductor in millimeters.</t>
  </si>
  <si>
    <t>-JX1= -j*Zo(Cot(X1 in degrees))</t>
  </si>
  <si>
    <t>-JX2= -j*Zo(Cot(X2 in degrees))</t>
  </si>
  <si>
    <t xml:space="preserve"> XL= -JX2 -(-JX1)</t>
  </si>
  <si>
    <t xml:space="preserve">=&gt; </t>
  </si>
  <si>
    <t>XL = jX1 - JX2</t>
  </si>
  <si>
    <t>X1 = -j*Zo*(Cot(X1 in degrees))</t>
  </si>
  <si>
    <t>X2= -j*Zo*(Cot(X2 in degrees))</t>
  </si>
  <si>
    <t>X1 is greater than X2</t>
  </si>
  <si>
    <t>Calulations:</t>
  </si>
  <si>
    <t>Resonance_Freq</t>
  </si>
  <si>
    <t xml:space="preserve">Wire_Length </t>
  </si>
  <si>
    <t>Meters</t>
  </si>
  <si>
    <t>Mhz</t>
  </si>
  <si>
    <t>Zo</t>
  </si>
  <si>
    <t>Wire Diameter</t>
  </si>
  <si>
    <t xml:space="preserve">Height of Antenna </t>
  </si>
  <si>
    <t>in Feet</t>
  </si>
  <si>
    <t>millimeter</t>
  </si>
  <si>
    <t>Ohms</t>
  </si>
  <si>
    <t>Degrees</t>
  </si>
  <si>
    <t>uH</t>
  </si>
  <si>
    <t>Inductor</t>
  </si>
  <si>
    <t>a</t>
  </si>
  <si>
    <t>b</t>
  </si>
  <si>
    <t>n</t>
  </si>
  <si>
    <t>Number of Turns</t>
  </si>
  <si>
    <t>Form Diameter in inches</t>
  </si>
  <si>
    <t>Form length in inches</t>
  </si>
  <si>
    <t>in meters</t>
  </si>
  <si>
    <t>n length</t>
  </si>
  <si>
    <t>m length</t>
  </si>
  <si>
    <t>Coil Inductance</t>
  </si>
  <si>
    <t>meters</t>
  </si>
  <si>
    <t>Antenna Length</t>
  </si>
  <si>
    <r>
      <t>-JX</t>
    </r>
    <r>
      <rPr>
        <sz val="8"/>
        <color theme="1"/>
        <rFont val="Calibri"/>
        <family val="2"/>
        <scheme val="minor"/>
      </rPr>
      <t>1</t>
    </r>
  </si>
  <si>
    <r>
      <t>-jX</t>
    </r>
    <r>
      <rPr>
        <sz val="8"/>
        <color theme="1"/>
        <rFont val="Calibri"/>
        <family val="2"/>
        <scheme val="minor"/>
      </rPr>
      <t>2</t>
    </r>
  </si>
  <si>
    <r>
      <t>X</t>
    </r>
    <r>
      <rPr>
        <sz val="8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delta angle</t>
    </r>
  </si>
  <si>
    <r>
      <t>X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angle</t>
    </r>
  </si>
  <si>
    <r>
      <t>jX</t>
    </r>
    <r>
      <rPr>
        <sz val="8"/>
        <color theme="1"/>
        <rFont val="Calibri"/>
        <family val="2"/>
        <scheme val="minor"/>
      </rPr>
      <t>L</t>
    </r>
  </si>
  <si>
    <t>Inductor Calculations</t>
  </si>
  <si>
    <r>
      <t>R</t>
    </r>
    <r>
      <rPr>
        <sz val="8"/>
        <color theme="1"/>
        <rFont val="Calibri"/>
        <family val="2"/>
        <scheme val="minor"/>
      </rPr>
      <t>f</t>
    </r>
  </si>
  <si>
    <t>%</t>
  </si>
  <si>
    <t>Antenna system  efficiency</t>
  </si>
  <si>
    <r>
      <t>R</t>
    </r>
    <r>
      <rPr>
        <sz val="10"/>
        <color theme="1"/>
        <rFont val="Calibri"/>
        <family val="2"/>
        <scheme val="minor"/>
      </rPr>
      <t>r</t>
    </r>
  </si>
  <si>
    <t>Radiation resistance</t>
  </si>
  <si>
    <t>Center Spacing in ~ 3 inches between the two elements</t>
  </si>
  <si>
    <t>Ohms/ft</t>
  </si>
  <si>
    <t>Ft</t>
  </si>
  <si>
    <t>12 Gauge Wire</t>
  </si>
  <si>
    <t>Resistance</t>
  </si>
  <si>
    <t>wire length</t>
  </si>
  <si>
    <t>Equivalence Resitance of all losses</t>
  </si>
  <si>
    <t>1/2 wave length at feedpoint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</si>
</sst>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1</xdr:row>
      <xdr:rowOff>104775</xdr:rowOff>
    </xdr:from>
    <xdr:to>
      <xdr:col>16</xdr:col>
      <xdr:colOff>400050</xdr:colOff>
      <xdr:row>33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CFFAAF-B725-425E-8D89-03A95B3E3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95275"/>
          <a:ext cx="9344025" cy="610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37</xdr:row>
      <xdr:rowOff>142875</xdr:rowOff>
    </xdr:from>
    <xdr:to>
      <xdr:col>16</xdr:col>
      <xdr:colOff>171450</xdr:colOff>
      <xdr:row>72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A745A-ED0F-4C07-A228-48013B905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7191375"/>
          <a:ext cx="9039225" cy="652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FEBC-60C0-45C9-B0A7-191B7C1E6FFE}">
  <dimension ref="C1:O120"/>
  <sheetViews>
    <sheetView tabSelected="1" zoomScaleNormal="100" workbookViewId="0">
      <selection activeCell="J1" sqref="G1:J1"/>
    </sheetView>
  </sheetViews>
  <sheetFormatPr defaultRowHeight="15" x14ac:dyDescent="0.25"/>
  <cols>
    <col min="7" max="7" width="11.42578125" customWidth="1"/>
    <col min="10" max="10" width="11.42578125" customWidth="1"/>
    <col min="11" max="11" width="14" customWidth="1"/>
    <col min="13" max="13" width="12" bestFit="1" customWidth="1"/>
    <col min="14" max="14" width="13.7109375" customWidth="1"/>
    <col min="15" max="15" width="12" bestFit="1" customWidth="1"/>
  </cols>
  <sheetData>
    <row r="1" spans="9:12" ht="26.25" x14ac:dyDescent="0.4">
      <c r="I1" s="4" t="s">
        <v>0</v>
      </c>
      <c r="J1" s="4"/>
      <c r="K1" s="4"/>
      <c r="L1" s="4"/>
    </row>
    <row r="73" spans="3:8" x14ac:dyDescent="0.25">
      <c r="C73" t="s">
        <v>1</v>
      </c>
      <c r="G73" t="s">
        <v>2</v>
      </c>
    </row>
    <row r="75" spans="3:8" x14ac:dyDescent="0.25">
      <c r="C75" t="s">
        <v>3</v>
      </c>
    </row>
    <row r="76" spans="3:8" x14ac:dyDescent="0.25">
      <c r="C76" t="s">
        <v>4</v>
      </c>
    </row>
    <row r="78" spans="3:8" x14ac:dyDescent="0.25">
      <c r="C78" t="s">
        <v>5</v>
      </c>
    </row>
    <row r="79" spans="3:8" x14ac:dyDescent="0.25">
      <c r="C79" t="s">
        <v>6</v>
      </c>
    </row>
    <row r="80" spans="3:8" x14ac:dyDescent="0.25">
      <c r="D80" t="s">
        <v>7</v>
      </c>
      <c r="G80" t="s">
        <v>8</v>
      </c>
      <c r="H80" t="s">
        <v>9</v>
      </c>
    </row>
    <row r="82" spans="3:7" x14ac:dyDescent="0.25">
      <c r="D82" t="s">
        <v>10</v>
      </c>
      <c r="G82" t="s">
        <v>11</v>
      </c>
    </row>
    <row r="83" spans="3:7" x14ac:dyDescent="0.25">
      <c r="G83" t="s">
        <v>12</v>
      </c>
    </row>
    <row r="85" spans="3:7" x14ac:dyDescent="0.25">
      <c r="D85" s="1" t="s">
        <v>13</v>
      </c>
    </row>
    <row r="87" spans="3:7" x14ac:dyDescent="0.25">
      <c r="D87" s="1" t="s">
        <v>14</v>
      </c>
    </row>
    <row r="89" spans="3:7" x14ac:dyDescent="0.25">
      <c r="D89" s="1" t="s">
        <v>15</v>
      </c>
      <c r="F89" s="1" t="s">
        <v>16</v>
      </c>
      <c r="G89" s="1" t="s">
        <v>17</v>
      </c>
    </row>
    <row r="91" spans="3:7" x14ac:dyDescent="0.25">
      <c r="G91" s="1" t="s">
        <v>18</v>
      </c>
    </row>
    <row r="92" spans="3:7" x14ac:dyDescent="0.25">
      <c r="G92" s="1" t="s">
        <v>19</v>
      </c>
    </row>
    <row r="94" spans="3:7" x14ac:dyDescent="0.25">
      <c r="G94" t="s">
        <v>20</v>
      </c>
    </row>
    <row r="96" spans="3:7" x14ac:dyDescent="0.25">
      <c r="C96" t="s">
        <v>21</v>
      </c>
    </row>
    <row r="98" spans="3:13" x14ac:dyDescent="0.25">
      <c r="C98" t="s">
        <v>22</v>
      </c>
      <c r="E98" s="2">
        <v>7.07</v>
      </c>
      <c r="F98" t="s">
        <v>25</v>
      </c>
    </row>
    <row r="100" spans="3:13" x14ac:dyDescent="0.25">
      <c r="C100" t="s">
        <v>23</v>
      </c>
      <c r="E100" s="2">
        <f>(150/E98)</f>
        <v>21.216407355021214</v>
      </c>
      <c r="F100" t="s">
        <v>24</v>
      </c>
      <c r="G100">
        <f>E100*39.36/12</f>
        <v>69.589816124469579</v>
      </c>
      <c r="H100" t="s">
        <v>60</v>
      </c>
      <c r="I100">
        <f>L100*G100</f>
        <v>0.11050862800565769</v>
      </c>
      <c r="J100" t="s">
        <v>62</v>
      </c>
      <c r="K100" t="s">
        <v>61</v>
      </c>
      <c r="L100">
        <f>1.588/1000</f>
        <v>1.588E-3</v>
      </c>
      <c r="M100" t="s">
        <v>59</v>
      </c>
    </row>
    <row r="102" spans="3:13" x14ac:dyDescent="0.25">
      <c r="C102" t="s">
        <v>28</v>
      </c>
      <c r="E102" s="2">
        <f>G100/2</f>
        <v>34.794908062234789</v>
      </c>
      <c r="F102" t="s">
        <v>29</v>
      </c>
      <c r="G102" t="s">
        <v>65</v>
      </c>
    </row>
    <row r="104" spans="3:13" x14ac:dyDescent="0.25">
      <c r="C104" t="s">
        <v>27</v>
      </c>
      <c r="E104" s="2">
        <v>2</v>
      </c>
      <c r="F104" t="s">
        <v>30</v>
      </c>
    </row>
    <row r="106" spans="3:13" x14ac:dyDescent="0.25">
      <c r="C106" t="s">
        <v>26</v>
      </c>
      <c r="E106">
        <f>138*LOG(4*(E102*304.8/E104))</f>
        <v>597.06536992604731</v>
      </c>
      <c r="F106" t="s">
        <v>31</v>
      </c>
    </row>
    <row r="108" spans="3:13" x14ac:dyDescent="0.25">
      <c r="C108" t="s">
        <v>50</v>
      </c>
      <c r="E108" s="2">
        <v>30</v>
      </c>
      <c r="F108" t="s">
        <v>32</v>
      </c>
      <c r="H108" t="s">
        <v>42</v>
      </c>
      <c r="I108">
        <f>(E108/180)*E100</f>
        <v>3.5360678925035356</v>
      </c>
      <c r="J108" t="s">
        <v>41</v>
      </c>
      <c r="L108">
        <f>I108*L100</f>
        <v>5.6152758132956143E-3</v>
      </c>
      <c r="M108" t="s">
        <v>62</v>
      </c>
    </row>
    <row r="109" spans="3:13" x14ac:dyDescent="0.25">
      <c r="C109" t="s">
        <v>49</v>
      </c>
      <c r="E109" s="2">
        <v>30</v>
      </c>
      <c r="F109" t="s">
        <v>32</v>
      </c>
      <c r="H109" t="s">
        <v>43</v>
      </c>
      <c r="I109">
        <f>((90-E109-E108)/180)*E100</f>
        <v>3.5360678925035356</v>
      </c>
      <c r="J109" t="s">
        <v>41</v>
      </c>
      <c r="L109">
        <f>I109*L100</f>
        <v>5.6152758132956143E-3</v>
      </c>
      <c r="M109" t="s">
        <v>62</v>
      </c>
    </row>
    <row r="110" spans="3:13" x14ac:dyDescent="0.25">
      <c r="E110" s="2"/>
    </row>
    <row r="111" spans="3:13" x14ac:dyDescent="0.25">
      <c r="H111" t="s">
        <v>52</v>
      </c>
    </row>
    <row r="112" spans="3:13" x14ac:dyDescent="0.25">
      <c r="C112" s="1" t="s">
        <v>47</v>
      </c>
      <c r="E112">
        <f>E106*(_xlfn.COT(E108*PI()/180))</f>
        <v>1034.1475561518207</v>
      </c>
      <c r="F112" t="s">
        <v>31</v>
      </c>
      <c r="H112" t="s">
        <v>35</v>
      </c>
      <c r="I112" s="2">
        <v>2</v>
      </c>
      <c r="J112" t="s">
        <v>39</v>
      </c>
    </row>
    <row r="113" spans="3:15" x14ac:dyDescent="0.25">
      <c r="C113" s="1" t="s">
        <v>48</v>
      </c>
      <c r="E113">
        <f>E106*(_xlfn.COT((E109+E108)*PI()/180))</f>
        <v>344.715852050607</v>
      </c>
      <c r="F113" t="s">
        <v>31</v>
      </c>
      <c r="H113" t="s">
        <v>36</v>
      </c>
      <c r="I113" s="2">
        <v>4</v>
      </c>
      <c r="J113" t="s">
        <v>40</v>
      </c>
    </row>
    <row r="114" spans="3:15" x14ac:dyDescent="0.25">
      <c r="H114" t="s">
        <v>37</v>
      </c>
      <c r="I114" s="2">
        <v>27</v>
      </c>
      <c r="J114" t="s">
        <v>38</v>
      </c>
    </row>
    <row r="115" spans="3:15" x14ac:dyDescent="0.25">
      <c r="C115" s="1" t="s">
        <v>51</v>
      </c>
      <c r="E115">
        <f>E112-E113</f>
        <v>689.43170410121365</v>
      </c>
      <c r="F115" t="s">
        <v>31</v>
      </c>
      <c r="I115">
        <f>I112*PI()*I114*2</f>
        <v>339.29200658769764</v>
      </c>
      <c r="J115" t="s">
        <v>63</v>
      </c>
      <c r="L115">
        <f>L100*2*I115</f>
        <v>1.0775914129225277</v>
      </c>
    </row>
    <row r="116" spans="3:15" x14ac:dyDescent="0.25">
      <c r="L116">
        <f>L115+L109+L108</f>
        <v>1.0888219645491191</v>
      </c>
    </row>
    <row r="117" spans="3:15" x14ac:dyDescent="0.25">
      <c r="C117" t="s">
        <v>44</v>
      </c>
      <c r="E117">
        <f>E115/(2*PI()*E98)</f>
        <v>15.520009000279645</v>
      </c>
      <c r="F117" t="s">
        <v>33</v>
      </c>
      <c r="H117" t="s">
        <v>34</v>
      </c>
      <c r="I117">
        <f>((I112^2)*(I114^2))/(18*I112+40*I113)</f>
        <v>14.877551020408163</v>
      </c>
      <c r="J117" t="s">
        <v>33</v>
      </c>
      <c r="L117" s="3" t="s">
        <v>46</v>
      </c>
      <c r="M117">
        <f>2*I108+2*I109</f>
        <v>14.144271570014142</v>
      </c>
      <c r="N117" t="s">
        <v>45</v>
      </c>
    </row>
    <row r="118" spans="3:15" x14ac:dyDescent="0.25">
      <c r="C118" t="s">
        <v>58</v>
      </c>
      <c r="L118" t="s">
        <v>56</v>
      </c>
      <c r="M118" s="2">
        <v>50</v>
      </c>
      <c r="O118" t="s">
        <v>57</v>
      </c>
    </row>
    <row r="119" spans="3:15" x14ac:dyDescent="0.25">
      <c r="L119" t="s">
        <v>53</v>
      </c>
      <c r="M119" s="2">
        <f>L116</f>
        <v>1.0888219645491191</v>
      </c>
      <c r="N119" t="s">
        <v>31</v>
      </c>
      <c r="O119" t="s">
        <v>64</v>
      </c>
    </row>
    <row r="120" spans="3:15" x14ac:dyDescent="0.25">
      <c r="L120" t="s">
        <v>37</v>
      </c>
      <c r="M120">
        <f>(1/(1+(M119/M118)))*100</f>
        <v>97.868766742547606</v>
      </c>
      <c r="N120" t="s">
        <v>54</v>
      </c>
      <c r="O120" t="s">
        <v>55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DeLucenay</dc:creator>
  <cp:lastModifiedBy>Jeff DeLucenay</cp:lastModifiedBy>
  <dcterms:created xsi:type="dcterms:W3CDTF">2019-10-31T17:25:31Z</dcterms:created>
  <dcterms:modified xsi:type="dcterms:W3CDTF">2019-12-21T17:38:04Z</dcterms:modified>
</cp:coreProperties>
</file>